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550"/>
  </bookViews>
  <sheets>
    <sheet name="종합" sheetId="13" r:id="rId1"/>
    <sheet name="돋보기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1" l="1"/>
  <c r="E8" i="11"/>
  <c r="E7" i="11"/>
  <c r="E6" i="11"/>
  <c r="E5" i="11"/>
  <c r="E4" i="11"/>
  <c r="D10" i="11"/>
  <c r="J33" i="13"/>
  <c r="L13" i="13" l="1"/>
  <c r="K13" i="13"/>
  <c r="F23" i="13"/>
  <c r="F21" i="13"/>
  <c r="F20" i="13"/>
  <c r="F19" i="13"/>
  <c r="F18" i="13"/>
  <c r="F17" i="13"/>
  <c r="F16" i="13"/>
  <c r="F15" i="13"/>
  <c r="F14" i="13"/>
  <c r="F13" i="13"/>
  <c r="F12" i="13"/>
  <c r="J23" i="13"/>
  <c r="J21" i="13"/>
  <c r="J20" i="13"/>
  <c r="J19" i="13"/>
  <c r="J18" i="13"/>
  <c r="J17" i="13"/>
  <c r="J16" i="13"/>
  <c r="J15" i="13"/>
  <c r="J14" i="13"/>
  <c r="J13" i="13"/>
  <c r="J12" i="13"/>
  <c r="J11" i="13"/>
  <c r="O14" i="13"/>
  <c r="N14" i="13"/>
  <c r="L17" i="13"/>
  <c r="K17" i="13"/>
  <c r="M16" i="13"/>
  <c r="L16" i="13"/>
  <c r="K16" i="13"/>
  <c r="D22" i="13"/>
  <c r="C22" i="13"/>
  <c r="I23" i="13"/>
  <c r="I21" i="13"/>
  <c r="I20" i="13"/>
  <c r="I19" i="13"/>
  <c r="I18" i="13"/>
  <c r="I17" i="13"/>
  <c r="I16" i="13"/>
  <c r="I15" i="13"/>
  <c r="I14" i="13"/>
  <c r="I13" i="13"/>
  <c r="I12" i="13"/>
  <c r="I11" i="13"/>
  <c r="P13" i="13"/>
  <c r="O13" i="13"/>
  <c r="N13" i="13"/>
  <c r="E23" i="13"/>
  <c r="E21" i="13"/>
  <c r="E19" i="13"/>
  <c r="E18" i="13"/>
  <c r="E17" i="13"/>
  <c r="E15" i="13"/>
  <c r="E14" i="13"/>
  <c r="E12" i="13"/>
  <c r="E13" i="13"/>
  <c r="E11" i="13"/>
  <c r="E10" i="11" l="1"/>
  <c r="C10" i="11"/>
  <c r="B7" i="11"/>
  <c r="B9" i="11"/>
  <c r="B8" i="11"/>
  <c r="B6" i="11"/>
  <c r="B5" i="11"/>
  <c r="B4" i="11"/>
  <c r="B10" i="11"/>
  <c r="D15" i="13" l="1"/>
  <c r="H15" i="13" s="1"/>
  <c r="M13" i="13"/>
  <c r="K14" i="13" s="1"/>
  <c r="D23" i="13"/>
  <c r="H23" i="13"/>
  <c r="H22" i="13"/>
  <c r="H21" i="13"/>
  <c r="H20" i="13"/>
  <c r="H19" i="13"/>
  <c r="H18" i="13"/>
  <c r="H17" i="13"/>
  <c r="H16" i="13"/>
  <c r="H14" i="13"/>
  <c r="H13" i="13"/>
  <c r="H12" i="13"/>
  <c r="H11" i="13"/>
  <c r="F11" i="13"/>
  <c r="O10" i="13"/>
  <c r="N10" i="13"/>
  <c r="D21" i="13"/>
  <c r="D18" i="13"/>
  <c r="D17" i="13"/>
  <c r="D14" i="13"/>
  <c r="D13" i="13"/>
  <c r="D12" i="13"/>
  <c r="D11" i="13"/>
  <c r="L14" i="13" l="1"/>
  <c r="P10" i="13"/>
  <c r="O11" i="13" s="1"/>
  <c r="K11" i="13"/>
  <c r="L11" i="13"/>
  <c r="N11" i="13" l="1"/>
  <c r="F33" i="13" l="1"/>
  <c r="E22" i="13"/>
  <c r="I22" i="13" s="1"/>
  <c r="F10" i="13"/>
  <c r="G21" i="13" l="1"/>
  <c r="G15" i="13"/>
  <c r="G23" i="13"/>
  <c r="G17" i="13"/>
  <c r="G13" i="13"/>
  <c r="G16" i="13"/>
  <c r="G18" i="13"/>
  <c r="G19" i="13"/>
  <c r="G14" i="13"/>
  <c r="G12" i="13"/>
  <c r="G11" i="13"/>
  <c r="F22" i="13"/>
  <c r="G20" i="13"/>
  <c r="G22" i="13" l="1"/>
  <c r="J22" i="13"/>
</calcChain>
</file>

<file path=xl/sharedStrings.xml><?xml version="1.0" encoding="utf-8"?>
<sst xmlns="http://schemas.openxmlformats.org/spreadsheetml/2006/main" count="58" uniqueCount="52">
  <si>
    <t>합계</t>
    <phoneticPr fontId="1" type="noConversion"/>
  </si>
  <si>
    <t>1일차</t>
    <phoneticPr fontId="1" type="noConversion"/>
  </si>
  <si>
    <t>2일차</t>
    <phoneticPr fontId="1" type="noConversion"/>
  </si>
  <si>
    <t>3일차</t>
    <phoneticPr fontId="1" type="noConversion"/>
  </si>
  <si>
    <t>소아과</t>
    <phoneticPr fontId="1" type="noConversion"/>
  </si>
  <si>
    <t>합계</t>
    <phoneticPr fontId="1" type="noConversion"/>
  </si>
  <si>
    <t>접수인원</t>
    <phoneticPr fontId="1" type="noConversion"/>
  </si>
  <si>
    <t>이미용</t>
    <phoneticPr fontId="1" type="noConversion"/>
  </si>
  <si>
    <t>진료건수</t>
    <phoneticPr fontId="1" type="noConversion"/>
  </si>
  <si>
    <t>약처방건수</t>
    <phoneticPr fontId="1" type="noConversion"/>
  </si>
  <si>
    <t>……</t>
    <phoneticPr fontId="1" type="noConversion"/>
  </si>
  <si>
    <t>구분</t>
    <phoneticPr fontId="1" type="noConversion"/>
  </si>
  <si>
    <t>인원/건수</t>
    <phoneticPr fontId="1" type="noConversion"/>
  </si>
  <si>
    <t>접수인원</t>
    <phoneticPr fontId="1" type="noConversion"/>
  </si>
  <si>
    <t xml:space="preserve"> </t>
    <phoneticPr fontId="1" type="noConversion"/>
  </si>
  <si>
    <t>1. 진료파트</t>
    <phoneticPr fontId="1" type="noConversion"/>
  </si>
  <si>
    <t>외과</t>
    <phoneticPr fontId="1" type="noConversion"/>
  </si>
  <si>
    <t>안과</t>
    <phoneticPr fontId="1" type="noConversion"/>
  </si>
  <si>
    <t>(안과 - 돋보기)</t>
    <phoneticPr fontId="1" type="noConversion"/>
  </si>
  <si>
    <t>치과</t>
    <phoneticPr fontId="1" type="noConversion"/>
  </si>
  <si>
    <t>영상의학 - 초음파/심전도</t>
    <phoneticPr fontId="1" type="noConversion"/>
  </si>
  <si>
    <t>한방</t>
    <phoneticPr fontId="1" type="noConversion"/>
  </si>
  <si>
    <t>카이로</t>
    <phoneticPr fontId="1" type="noConversion"/>
  </si>
  <si>
    <t>임상병리</t>
    <phoneticPr fontId="1" type="noConversion"/>
  </si>
  <si>
    <t>2020년 1월 인도네시아 단기선교 결과보고서</t>
    <phoneticPr fontId="1" type="noConversion"/>
  </si>
  <si>
    <t>기간 : 2018.1.25(토) ~ 1.28(화)</t>
    <phoneticPr fontId="1" type="noConversion"/>
  </si>
  <si>
    <t xml:space="preserve">장소 : 인도네시아 수마트라섬 Berastagi 지역 </t>
    <phoneticPr fontId="1" type="noConversion"/>
  </si>
  <si>
    <t>피부과/가정의학과</t>
    <phoneticPr fontId="1" type="noConversion"/>
  </si>
  <si>
    <t>M</t>
    <phoneticPr fontId="1" type="noConversion"/>
  </si>
  <si>
    <t>F</t>
    <phoneticPr fontId="1" type="noConversion"/>
  </si>
  <si>
    <t>1일차</t>
    <phoneticPr fontId="1" type="noConversion"/>
  </si>
  <si>
    <t>2일차</t>
    <phoneticPr fontId="1" type="noConversion"/>
  </si>
  <si>
    <t>M</t>
    <phoneticPr fontId="1" type="noConversion"/>
  </si>
  <si>
    <t>F</t>
    <phoneticPr fontId="1" type="noConversion"/>
  </si>
  <si>
    <t>1일차</t>
    <phoneticPr fontId="1" type="noConversion"/>
  </si>
  <si>
    <t>2일차</t>
    <phoneticPr fontId="1" type="noConversion"/>
  </si>
  <si>
    <t>총계</t>
    <phoneticPr fontId="1" type="noConversion"/>
  </si>
  <si>
    <t>1일차</t>
    <phoneticPr fontId="1" type="noConversion"/>
  </si>
  <si>
    <t>2일차</t>
    <phoneticPr fontId="1" type="noConversion"/>
  </si>
  <si>
    <t>3일차</t>
    <phoneticPr fontId="1" type="noConversion"/>
  </si>
  <si>
    <t xml:space="preserve">                                               </t>
    <phoneticPr fontId="1" type="noConversion"/>
  </si>
  <si>
    <t>합계</t>
    <phoneticPr fontId="1" type="noConversion"/>
  </si>
  <si>
    <t>합계</t>
    <phoneticPr fontId="1" type="noConversion"/>
  </si>
  <si>
    <t>3일차</t>
    <phoneticPr fontId="1" type="noConversion"/>
  </si>
  <si>
    <t>3일차</t>
    <phoneticPr fontId="1" type="noConversion"/>
  </si>
  <si>
    <t>남 36% / 여 64%</t>
    <phoneticPr fontId="1" type="noConversion"/>
  </si>
  <si>
    <t>내과</t>
    <phoneticPr fontId="1" type="noConversion"/>
  </si>
  <si>
    <t>비율</t>
    <phoneticPr fontId="1" type="noConversion"/>
  </si>
  <si>
    <t>(접수인원%)</t>
    <phoneticPr fontId="1" type="noConversion"/>
  </si>
  <si>
    <t xml:space="preserve">2. 이미용 파트 </t>
    <phoneticPr fontId="1" type="noConversion"/>
  </si>
  <si>
    <t>인당 건수 
(4인)</t>
    <phoneticPr fontId="1" type="noConversion"/>
  </si>
  <si>
    <t>돋보기 종합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</si>
</sst>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0" fillId="3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0" fillId="0" borderId="10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J33" sqref="J33"/>
    </sheetView>
  </sheetViews>
  <sheetFormatPr defaultRowHeight="17" x14ac:dyDescent="0.45"/>
  <cols>
    <col min="1" max="1" width="9.83203125" customWidth="1"/>
    <col min="2" max="2" width="28.83203125" customWidth="1"/>
    <col min="7" max="8" width="0" hidden="1" customWidth="1"/>
    <col min="9" max="9" width="5.5" hidden="1" customWidth="1"/>
    <col min="10" max="10" width="11.83203125" customWidth="1"/>
    <col min="11" max="12" width="0" hidden="1" customWidth="1"/>
    <col min="13" max="13" width="6" hidden="1" customWidth="1"/>
    <col min="14" max="15" width="0" hidden="1" customWidth="1"/>
    <col min="16" max="16" width="7.08203125" hidden="1" customWidth="1"/>
  </cols>
  <sheetData>
    <row r="1" spans="1:22" x14ac:dyDescent="0.45">
      <c r="A1" s="66" t="s">
        <v>24</v>
      </c>
      <c r="B1" s="67"/>
      <c r="C1" s="67"/>
      <c r="D1" s="67"/>
      <c r="E1" s="67"/>
      <c r="F1" s="67"/>
    </row>
    <row r="2" spans="1:22" x14ac:dyDescent="0.45">
      <c r="A2" s="6"/>
      <c r="B2" s="7"/>
      <c r="C2" s="7"/>
      <c r="D2" s="7"/>
      <c r="E2" s="7"/>
      <c r="F2" s="7"/>
    </row>
    <row r="3" spans="1:22" x14ac:dyDescent="0.45">
      <c r="A3" s="54" t="s">
        <v>25</v>
      </c>
      <c r="B3" s="55"/>
      <c r="C3" s="55"/>
      <c r="D3" s="55"/>
      <c r="E3" s="55"/>
      <c r="F3" s="55"/>
    </row>
    <row r="4" spans="1:22" x14ac:dyDescent="0.45">
      <c r="A4" s="54" t="s">
        <v>26</v>
      </c>
      <c r="B4" s="55"/>
      <c r="C4" s="55"/>
      <c r="D4" s="55"/>
      <c r="E4" s="55"/>
      <c r="F4" s="55"/>
      <c r="G4" s="34"/>
      <c r="H4" s="34"/>
      <c r="I4" s="34"/>
      <c r="J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45">
      <c r="A5" s="23"/>
      <c r="B5" s="24"/>
      <c r="C5" s="24"/>
      <c r="D5" s="24"/>
      <c r="E5" s="24"/>
      <c r="F5" s="24"/>
      <c r="G5" s="7"/>
      <c r="H5" s="26"/>
      <c r="I5" s="26"/>
      <c r="J5" s="3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45">
      <c r="A6" s="6" t="s">
        <v>15</v>
      </c>
      <c r="B6" s="7"/>
      <c r="C6" s="7"/>
      <c r="D6" s="7"/>
      <c r="E6" s="7"/>
      <c r="F6" s="7"/>
      <c r="G6" s="7"/>
      <c r="H6" s="26"/>
      <c r="I6" s="26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5" thickBot="1" x14ac:dyDescent="0.5">
      <c r="A7" s="6"/>
      <c r="B7" s="7"/>
      <c r="C7" s="7"/>
      <c r="D7" s="7"/>
      <c r="E7" s="7"/>
      <c r="F7" s="7"/>
      <c r="G7" s="7"/>
      <c r="H7" s="26"/>
      <c r="I7" s="26"/>
      <c r="J7" s="3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45">
      <c r="A8" s="60" t="s">
        <v>12</v>
      </c>
      <c r="B8" s="62" t="s">
        <v>11</v>
      </c>
      <c r="C8" s="64" t="s">
        <v>1</v>
      </c>
      <c r="D8" s="64" t="s">
        <v>2</v>
      </c>
      <c r="E8" s="64" t="s">
        <v>3</v>
      </c>
      <c r="F8" s="68" t="s">
        <v>5</v>
      </c>
      <c r="G8" s="49"/>
      <c r="H8" s="32"/>
      <c r="I8" s="32"/>
      <c r="J8" s="30"/>
      <c r="K8" s="7" t="s">
        <v>30</v>
      </c>
      <c r="L8" s="7"/>
      <c r="M8" s="7"/>
      <c r="N8" s="7" t="s">
        <v>31</v>
      </c>
      <c r="O8" s="7"/>
      <c r="P8" s="7"/>
      <c r="Q8" s="7"/>
      <c r="R8" s="7"/>
      <c r="S8" s="7"/>
      <c r="T8" s="7"/>
      <c r="U8" s="7"/>
      <c r="V8" s="7"/>
    </row>
    <row r="9" spans="1:22" ht="17.5" thickBot="1" x14ac:dyDescent="0.5">
      <c r="A9" s="61"/>
      <c r="B9" s="63"/>
      <c r="C9" s="65"/>
      <c r="D9" s="65"/>
      <c r="E9" s="65"/>
      <c r="F9" s="61"/>
      <c r="G9" s="42" t="s">
        <v>34</v>
      </c>
      <c r="H9" s="13" t="s">
        <v>35</v>
      </c>
      <c r="I9" s="13" t="s">
        <v>44</v>
      </c>
      <c r="J9" s="14" t="s">
        <v>47</v>
      </c>
      <c r="K9" s="7" t="s">
        <v>28</v>
      </c>
      <c r="L9" s="7" t="s">
        <v>29</v>
      </c>
      <c r="M9" s="7"/>
      <c r="N9" s="7" t="s">
        <v>32</v>
      </c>
      <c r="O9" s="7" t="s">
        <v>33</v>
      </c>
      <c r="P9" s="7"/>
      <c r="Q9" s="7"/>
      <c r="R9" s="7"/>
      <c r="S9" s="7"/>
      <c r="T9" s="7"/>
      <c r="U9" s="7"/>
      <c r="V9" s="7"/>
    </row>
    <row r="10" spans="1:22" ht="17.5" thickBot="1" x14ac:dyDescent="0.5">
      <c r="A10" s="18" t="s">
        <v>6</v>
      </c>
      <c r="B10" s="5" t="s">
        <v>45</v>
      </c>
      <c r="C10" s="19">
        <v>234</v>
      </c>
      <c r="D10" s="19">
        <v>223</v>
      </c>
      <c r="E10" s="19">
        <v>431</v>
      </c>
      <c r="F10" s="17">
        <f>SUM(C10:E10)</f>
        <v>888</v>
      </c>
      <c r="G10" s="50"/>
      <c r="H10" s="33"/>
      <c r="I10" s="33"/>
      <c r="J10" s="31" t="s">
        <v>48</v>
      </c>
      <c r="K10" s="7">
        <v>78</v>
      </c>
      <c r="L10" s="7">
        <v>142</v>
      </c>
      <c r="M10" s="7">
        <v>220</v>
      </c>
      <c r="N10" s="7">
        <f>21+26+17+17</f>
        <v>81</v>
      </c>
      <c r="O10" s="7">
        <f>31+36+39+29</f>
        <v>135</v>
      </c>
      <c r="P10" s="7">
        <f>N10+O10</f>
        <v>216</v>
      </c>
      <c r="Q10" s="7"/>
      <c r="R10" s="7"/>
      <c r="S10" s="7"/>
      <c r="T10" s="7"/>
      <c r="U10" s="7"/>
      <c r="V10" s="7"/>
    </row>
    <row r="11" spans="1:22" x14ac:dyDescent="0.45">
      <c r="A11" s="57" t="s">
        <v>8</v>
      </c>
      <c r="B11" s="3" t="s">
        <v>46</v>
      </c>
      <c r="C11" s="2">
        <v>127</v>
      </c>
      <c r="D11" s="2">
        <f>7+18+32+25</f>
        <v>82</v>
      </c>
      <c r="E11" s="2">
        <f>32+41+62+47+40</f>
        <v>222</v>
      </c>
      <c r="F11" s="20">
        <f>SUM(C11:E11)</f>
        <v>431</v>
      </c>
      <c r="G11" s="43">
        <f>F11/$F$10</f>
        <v>0.48536036036036034</v>
      </c>
      <c r="H11" s="44">
        <f>D11/$D$10</f>
        <v>0.36771300448430494</v>
      </c>
      <c r="I11" s="44">
        <f>E11/$E$10</f>
        <v>0.51508120649651967</v>
      </c>
      <c r="J11" s="45">
        <f>F11/$F$10</f>
        <v>0.48536036036036034</v>
      </c>
      <c r="K11" s="27">
        <f>K10/M10</f>
        <v>0.35454545454545455</v>
      </c>
      <c r="L11" s="27">
        <f>L10/M10</f>
        <v>0.6454545454545455</v>
      </c>
      <c r="M11" s="7"/>
      <c r="N11" s="27">
        <f>N10/P10</f>
        <v>0.375</v>
      </c>
      <c r="O11" s="27">
        <f>O10/P10</f>
        <v>0.625</v>
      </c>
      <c r="P11" s="7"/>
      <c r="Q11" s="7"/>
      <c r="R11" s="7"/>
      <c r="S11" s="7"/>
      <c r="T11" s="7"/>
      <c r="U11" s="7"/>
      <c r="V11" s="7"/>
    </row>
    <row r="12" spans="1:22" x14ac:dyDescent="0.45">
      <c r="A12" s="58"/>
      <c r="B12" s="5" t="s">
        <v>4</v>
      </c>
      <c r="C12" s="4">
        <v>11</v>
      </c>
      <c r="D12" s="4">
        <f>15+4+7+2</f>
        <v>28</v>
      </c>
      <c r="E12" s="4">
        <f>2+3+2+11</f>
        <v>18</v>
      </c>
      <c r="F12" s="20">
        <f t="shared" ref="F12:F21" si="0">SUM(C12:E12)</f>
        <v>57</v>
      </c>
      <c r="G12" s="43">
        <f t="shared" ref="G12:G22" si="1">F12/$F$10</f>
        <v>6.4189189189189186E-2</v>
      </c>
      <c r="H12" s="44">
        <f t="shared" ref="H12:H23" si="2">D12/$D$10</f>
        <v>0.12556053811659193</v>
      </c>
      <c r="I12" s="44">
        <f t="shared" ref="I12:I23" si="3">E12/$E$10</f>
        <v>4.1763341067285381E-2</v>
      </c>
      <c r="J12" s="45">
        <f t="shared" ref="J12:J23" si="4">F12/$F$10</f>
        <v>6.4189189189189186E-2</v>
      </c>
      <c r="K12" s="7" t="s">
        <v>36</v>
      </c>
      <c r="L12" s="7"/>
      <c r="M12" s="7"/>
      <c r="N12" s="7" t="s">
        <v>43</v>
      </c>
      <c r="O12" s="7"/>
      <c r="P12" s="7"/>
      <c r="Q12" s="7"/>
      <c r="R12" s="7"/>
      <c r="S12" s="7"/>
      <c r="T12" s="7"/>
      <c r="U12" s="7"/>
      <c r="V12" s="7"/>
    </row>
    <row r="13" spans="1:22" x14ac:dyDescent="0.45">
      <c r="A13" s="58"/>
      <c r="B13" s="5" t="s">
        <v>16</v>
      </c>
      <c r="C13" s="4">
        <v>82</v>
      </c>
      <c r="D13" s="4">
        <f>5+32+24+20</f>
        <v>81</v>
      </c>
      <c r="E13" s="13">
        <f>40+46+53+46+43</f>
        <v>228</v>
      </c>
      <c r="F13" s="20">
        <f t="shared" si="0"/>
        <v>391</v>
      </c>
      <c r="G13" s="43">
        <f t="shared" si="1"/>
        <v>0.44031531531531531</v>
      </c>
      <c r="H13" s="44">
        <f t="shared" si="2"/>
        <v>0.3632286995515695</v>
      </c>
      <c r="I13" s="44">
        <f t="shared" si="3"/>
        <v>0.52900232018561488</v>
      </c>
      <c r="J13" s="45">
        <f t="shared" si="4"/>
        <v>0.44031531531531531</v>
      </c>
      <c r="K13" s="56">
        <f>K10+N10+N13</f>
        <v>309</v>
      </c>
      <c r="L13" s="56">
        <f>L10+O10+O13</f>
        <v>543</v>
      </c>
      <c r="M13" s="7">
        <f>K13+L13</f>
        <v>852</v>
      </c>
      <c r="N13" s="7">
        <f>22+34+24+38+32</f>
        <v>150</v>
      </c>
      <c r="O13" s="7">
        <f>37+61+48+69+51</f>
        <v>266</v>
      </c>
      <c r="P13" s="7">
        <f>N13+O13</f>
        <v>416</v>
      </c>
      <c r="Q13" s="7"/>
      <c r="R13" s="7"/>
      <c r="S13" s="7"/>
      <c r="T13" s="7"/>
      <c r="U13" s="7"/>
      <c r="V13" s="7"/>
    </row>
    <row r="14" spans="1:22" x14ac:dyDescent="0.45">
      <c r="A14" s="58"/>
      <c r="B14" s="5" t="s">
        <v>27</v>
      </c>
      <c r="C14" s="4">
        <v>25</v>
      </c>
      <c r="D14" s="4">
        <f>3+5+9+14</f>
        <v>31</v>
      </c>
      <c r="E14" s="4">
        <f>10+8+8+12+13</f>
        <v>51</v>
      </c>
      <c r="F14" s="20">
        <f t="shared" si="0"/>
        <v>107</v>
      </c>
      <c r="G14" s="43">
        <f t="shared" si="1"/>
        <v>0.1204954954954955</v>
      </c>
      <c r="H14" s="44">
        <f t="shared" si="2"/>
        <v>0.13901345291479822</v>
      </c>
      <c r="I14" s="44">
        <f t="shared" si="3"/>
        <v>0.11832946635730858</v>
      </c>
      <c r="J14" s="45">
        <f t="shared" si="4"/>
        <v>0.1204954954954955</v>
      </c>
      <c r="K14" s="27">
        <f>K13/M13</f>
        <v>0.36267605633802819</v>
      </c>
      <c r="L14" s="27">
        <f>L13/M13</f>
        <v>0.63732394366197187</v>
      </c>
      <c r="M14" s="7"/>
      <c r="N14" s="27">
        <f>N13/P13</f>
        <v>0.36057692307692307</v>
      </c>
      <c r="O14" s="27">
        <f>O13/P13</f>
        <v>0.63942307692307687</v>
      </c>
      <c r="P14" s="7"/>
      <c r="Q14" s="7"/>
      <c r="R14" s="7"/>
      <c r="S14" s="7"/>
      <c r="T14" s="7"/>
      <c r="U14" s="7"/>
      <c r="V14" s="7"/>
    </row>
    <row r="15" spans="1:22" x14ac:dyDescent="0.45">
      <c r="A15" s="58"/>
      <c r="B15" s="5" t="s">
        <v>17</v>
      </c>
      <c r="C15" s="4">
        <v>105</v>
      </c>
      <c r="D15" s="4">
        <f>30+37+30+18</f>
        <v>115</v>
      </c>
      <c r="E15" s="4">
        <f>34+44+41+54+48</f>
        <v>221</v>
      </c>
      <c r="F15" s="20">
        <f t="shared" si="0"/>
        <v>441</v>
      </c>
      <c r="G15" s="43">
        <f t="shared" si="1"/>
        <v>0.4966216216216216</v>
      </c>
      <c r="H15" s="44">
        <f t="shared" si="2"/>
        <v>0.51569506726457404</v>
      </c>
      <c r="I15" s="44">
        <f t="shared" si="3"/>
        <v>0.51276102088167053</v>
      </c>
      <c r="J15" s="45">
        <f t="shared" si="4"/>
        <v>0.4966216216216216</v>
      </c>
      <c r="K15" s="27"/>
      <c r="L15" s="2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45">
      <c r="A16" s="58"/>
      <c r="B16" s="5" t="s">
        <v>18</v>
      </c>
      <c r="C16" s="4">
        <v>85</v>
      </c>
      <c r="D16" s="4">
        <v>88</v>
      </c>
      <c r="E16" s="4">
        <v>206</v>
      </c>
      <c r="F16" s="20">
        <f t="shared" si="0"/>
        <v>379</v>
      </c>
      <c r="G16" s="43">
        <f t="shared" si="1"/>
        <v>0.42680180180180183</v>
      </c>
      <c r="H16" s="44">
        <f t="shared" si="2"/>
        <v>0.39461883408071746</v>
      </c>
      <c r="I16" s="44">
        <f t="shared" si="3"/>
        <v>0.47795823665893272</v>
      </c>
      <c r="J16" s="45">
        <f t="shared" si="4"/>
        <v>0.42680180180180183</v>
      </c>
      <c r="K16" s="7">
        <f>K10+N10+N13</f>
        <v>309</v>
      </c>
      <c r="L16" s="7">
        <f>L10+O10+O13</f>
        <v>543</v>
      </c>
      <c r="M16" s="7">
        <f>K16+L16</f>
        <v>852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45">
      <c r="A17" s="58"/>
      <c r="B17" s="5" t="s">
        <v>19</v>
      </c>
      <c r="C17" s="4">
        <v>42</v>
      </c>
      <c r="D17" s="4">
        <f>16+22+31+21</f>
        <v>90</v>
      </c>
      <c r="E17" s="4">
        <f>16+20+35+25+26</f>
        <v>122</v>
      </c>
      <c r="F17" s="20">
        <f t="shared" si="0"/>
        <v>254</v>
      </c>
      <c r="G17" s="43">
        <f t="shared" si="1"/>
        <v>0.28603603603603606</v>
      </c>
      <c r="H17" s="44">
        <f t="shared" si="2"/>
        <v>0.40358744394618834</v>
      </c>
      <c r="I17" s="44">
        <f t="shared" si="3"/>
        <v>0.28306264501160094</v>
      </c>
      <c r="J17" s="45">
        <f t="shared" si="4"/>
        <v>0.28603603603603606</v>
      </c>
      <c r="K17" s="27">
        <f>K16/M16</f>
        <v>0.36267605633802819</v>
      </c>
      <c r="L17" s="27">
        <f>L16/M16</f>
        <v>0.63732394366197187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45">
      <c r="A18" s="58"/>
      <c r="B18" s="5" t="s">
        <v>20</v>
      </c>
      <c r="C18" s="4">
        <v>31</v>
      </c>
      <c r="D18" s="4">
        <f>7+6+3+3</f>
        <v>19</v>
      </c>
      <c r="E18" s="4">
        <f>11+15+17+5+9</f>
        <v>57</v>
      </c>
      <c r="F18" s="20">
        <f t="shared" si="0"/>
        <v>107</v>
      </c>
      <c r="G18" s="43">
        <f t="shared" si="1"/>
        <v>0.1204954954954955</v>
      </c>
      <c r="H18" s="44">
        <f t="shared" si="2"/>
        <v>8.520179372197309E-2</v>
      </c>
      <c r="I18" s="44">
        <f t="shared" si="3"/>
        <v>0.13225058004640372</v>
      </c>
      <c r="J18" s="45">
        <f t="shared" si="4"/>
        <v>0.1204954954954955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45">
      <c r="A19" s="58"/>
      <c r="B19" s="5" t="s">
        <v>21</v>
      </c>
      <c r="C19" s="4">
        <v>52</v>
      </c>
      <c r="D19" s="4">
        <v>52</v>
      </c>
      <c r="E19" s="4">
        <f>6+16+12+14+15</f>
        <v>63</v>
      </c>
      <c r="F19" s="20">
        <f t="shared" si="0"/>
        <v>167</v>
      </c>
      <c r="G19" s="43">
        <f t="shared" si="1"/>
        <v>0.18806306306306306</v>
      </c>
      <c r="H19" s="44">
        <f t="shared" si="2"/>
        <v>0.23318385650224216</v>
      </c>
      <c r="I19" s="44">
        <f t="shared" si="3"/>
        <v>0.14617169373549885</v>
      </c>
      <c r="J19" s="45">
        <f t="shared" si="4"/>
        <v>0.18806306306306306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45">
      <c r="A20" s="58"/>
      <c r="B20" s="14" t="s">
        <v>22</v>
      </c>
      <c r="C20" s="13">
        <v>28</v>
      </c>
      <c r="D20" s="13">
        <v>25</v>
      </c>
      <c r="E20" s="13">
        <v>35</v>
      </c>
      <c r="F20" s="20">
        <f t="shared" si="0"/>
        <v>88</v>
      </c>
      <c r="G20" s="43">
        <f t="shared" si="1"/>
        <v>9.90990990990991E-2</v>
      </c>
      <c r="H20" s="44">
        <f t="shared" si="2"/>
        <v>0.11210762331838565</v>
      </c>
      <c r="I20" s="44">
        <f t="shared" si="3"/>
        <v>8.1206496519721574E-2</v>
      </c>
      <c r="J20" s="45">
        <f t="shared" si="4"/>
        <v>9.90990990990991E-2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7.5" thickBot="1" x14ac:dyDescent="0.5">
      <c r="A21" s="58"/>
      <c r="B21" s="9" t="s">
        <v>23</v>
      </c>
      <c r="C21" s="8">
        <v>14</v>
      </c>
      <c r="D21" s="8">
        <f>3+1+6+3</f>
        <v>13</v>
      </c>
      <c r="E21" s="8">
        <f>2+10+9+4+2</f>
        <v>27</v>
      </c>
      <c r="F21" s="20">
        <f t="shared" si="0"/>
        <v>54</v>
      </c>
      <c r="G21" s="43">
        <f t="shared" si="1"/>
        <v>6.0810810810810814E-2</v>
      </c>
      <c r="H21" s="44">
        <f t="shared" si="2"/>
        <v>5.829596412556054E-2</v>
      </c>
      <c r="I21" s="44">
        <f t="shared" si="3"/>
        <v>6.2645011600928072E-2</v>
      </c>
      <c r="J21" s="45">
        <f t="shared" si="4"/>
        <v>6.0810810810810814E-2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7.5" thickBot="1" x14ac:dyDescent="0.5">
      <c r="A22" s="59"/>
      <c r="B22" s="9" t="s">
        <v>0</v>
      </c>
      <c r="C22" s="16">
        <f>SUM(C11:C21)</f>
        <v>602</v>
      </c>
      <c r="D22" s="16">
        <f>SUM(D11:D21)</f>
        <v>624</v>
      </c>
      <c r="E22" s="16">
        <f>SUM(E11:E21)</f>
        <v>1250</v>
      </c>
      <c r="F22" s="28">
        <f>SUM(F11:F21)</f>
        <v>2476</v>
      </c>
      <c r="G22" s="51">
        <f t="shared" si="1"/>
        <v>2.7882882882882885</v>
      </c>
      <c r="H22" s="52">
        <f t="shared" si="2"/>
        <v>2.7982062780269059</v>
      </c>
      <c r="I22" s="52">
        <f t="shared" si="3"/>
        <v>2.9002320185614847</v>
      </c>
      <c r="J22" s="53">
        <f t="shared" si="4"/>
        <v>2.7882882882882885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5" thickBot="1" x14ac:dyDescent="0.5">
      <c r="A23" s="15" t="s">
        <v>9</v>
      </c>
      <c r="B23" s="9" t="s">
        <v>10</v>
      </c>
      <c r="C23" s="16">
        <v>153</v>
      </c>
      <c r="D23" s="16">
        <f>52+32+55+34</f>
        <v>173</v>
      </c>
      <c r="E23" s="16">
        <f>59+73+95+86+45</f>
        <v>358</v>
      </c>
      <c r="F23" s="17">
        <f>SUM(C23:E23)</f>
        <v>684</v>
      </c>
      <c r="G23" s="46">
        <f>F23/F10</f>
        <v>0.77027027027027029</v>
      </c>
      <c r="H23" s="47">
        <f t="shared" si="2"/>
        <v>0.77578475336322872</v>
      </c>
      <c r="I23" s="47">
        <f t="shared" si="3"/>
        <v>0.83062645011600933</v>
      </c>
      <c r="J23" s="48">
        <f t="shared" si="4"/>
        <v>0.77027027027027029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45">
      <c r="A24" s="69"/>
      <c r="B24" s="69"/>
      <c r="C24" s="69"/>
      <c r="D24" s="69"/>
      <c r="E24" s="69"/>
      <c r="F24" s="69"/>
      <c r="G24" s="7"/>
      <c r="H24" s="26"/>
      <c r="I24" s="26"/>
      <c r="J24" s="3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45">
      <c r="A25" s="70"/>
      <c r="B25" s="70"/>
      <c r="C25" s="70"/>
      <c r="D25" s="70"/>
      <c r="E25" s="70"/>
      <c r="F25" s="70"/>
      <c r="G25" s="12"/>
      <c r="H25" s="26"/>
      <c r="I25" s="26"/>
      <c r="J25" s="3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45">
      <c r="A26" s="70"/>
      <c r="B26" s="70"/>
      <c r="C26" s="70"/>
      <c r="D26" s="70"/>
      <c r="E26" s="70"/>
      <c r="F26" s="70"/>
      <c r="G26" s="12"/>
      <c r="H26" s="26"/>
      <c r="I26" s="26"/>
      <c r="J26" s="3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45">
      <c r="A27" s="11"/>
      <c r="B27" s="12"/>
      <c r="C27" s="12"/>
      <c r="D27" s="12"/>
      <c r="E27" s="12"/>
      <c r="F27" s="12"/>
      <c r="G27" s="12"/>
      <c r="H27" s="26"/>
      <c r="I27" s="26"/>
      <c r="J27" s="3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45">
      <c r="A28" s="6"/>
      <c r="B28" s="7"/>
      <c r="C28" s="7"/>
      <c r="D28" s="7"/>
      <c r="E28" s="7"/>
      <c r="F28" s="7"/>
      <c r="G28" s="7"/>
      <c r="H28" s="26"/>
      <c r="I28" s="26"/>
      <c r="J28" s="3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 x14ac:dyDescent="0.45">
      <c r="A29" s="25" t="s">
        <v>49</v>
      </c>
    </row>
    <row r="30" spans="1:22" ht="18" customHeight="1" thickBot="1" x14ac:dyDescent="0.5">
      <c r="A30" s="25"/>
    </row>
    <row r="31" spans="1:22" x14ac:dyDescent="0.45">
      <c r="A31" s="60" t="s">
        <v>12</v>
      </c>
      <c r="B31" s="62" t="s">
        <v>11</v>
      </c>
      <c r="C31" s="64" t="s">
        <v>1</v>
      </c>
      <c r="D31" s="64" t="s">
        <v>2</v>
      </c>
      <c r="E31" s="64" t="s">
        <v>3</v>
      </c>
      <c r="F31" s="68" t="s">
        <v>5</v>
      </c>
      <c r="G31" s="7"/>
      <c r="H31" s="26"/>
      <c r="I31" s="26"/>
      <c r="J31" s="71" t="s">
        <v>50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7.5" thickBot="1" x14ac:dyDescent="0.5">
      <c r="A32" s="61"/>
      <c r="B32" s="63"/>
      <c r="C32" s="65"/>
      <c r="D32" s="65"/>
      <c r="E32" s="65"/>
      <c r="F32" s="61"/>
      <c r="G32" s="7"/>
      <c r="H32" s="26"/>
      <c r="I32" s="26"/>
      <c r="J32" s="6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7.5" thickBot="1" x14ac:dyDescent="0.5">
      <c r="A33" s="21" t="s">
        <v>13</v>
      </c>
      <c r="B33" s="10" t="s">
        <v>7</v>
      </c>
      <c r="C33" s="22">
        <v>100</v>
      </c>
      <c r="D33" s="22">
        <v>88</v>
      </c>
      <c r="E33" s="22">
        <v>180</v>
      </c>
      <c r="F33" s="17">
        <f>SUM(C33:E33)</f>
        <v>368</v>
      </c>
      <c r="G33" s="7"/>
      <c r="H33" s="26"/>
      <c r="I33" s="26"/>
      <c r="J33" s="41">
        <f>F33/4</f>
        <v>92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42" spans="1:22" x14ac:dyDescent="0.45">
      <c r="C42" t="s">
        <v>14</v>
      </c>
    </row>
  </sheetData>
  <mergeCells count="18">
    <mergeCell ref="J31:J32"/>
    <mergeCell ref="E31:E32"/>
    <mergeCell ref="F31:F32"/>
    <mergeCell ref="A24:F24"/>
    <mergeCell ref="A25:F25"/>
    <mergeCell ref="A26:F26"/>
    <mergeCell ref="A8:A9"/>
    <mergeCell ref="A1:F1"/>
    <mergeCell ref="B8:B9"/>
    <mergeCell ref="C8:C9"/>
    <mergeCell ref="D8:D9"/>
    <mergeCell ref="E8:E9"/>
    <mergeCell ref="F8:F9"/>
    <mergeCell ref="A11:A22"/>
    <mergeCell ref="A31:A32"/>
    <mergeCell ref="B31:B32"/>
    <mergeCell ref="C31:C32"/>
    <mergeCell ref="D31:D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G6" sqref="G6"/>
    </sheetView>
  </sheetViews>
  <sheetFormatPr defaultRowHeight="17" x14ac:dyDescent="0.45"/>
  <sheetData>
    <row r="1" spans="1:5" x14ac:dyDescent="0.45">
      <c r="A1" s="67" t="s">
        <v>51</v>
      </c>
      <c r="B1" s="67"/>
      <c r="C1" s="67"/>
      <c r="D1" s="67"/>
      <c r="E1" s="67"/>
    </row>
    <row r="2" spans="1:5" ht="17.5" thickBot="1" x14ac:dyDescent="0.5"/>
    <row r="3" spans="1:5" ht="17.5" thickBot="1" x14ac:dyDescent="0.5">
      <c r="A3" s="38" t="s">
        <v>40</v>
      </c>
      <c r="B3" s="29" t="s">
        <v>37</v>
      </c>
      <c r="C3" s="29" t="s">
        <v>38</v>
      </c>
      <c r="D3" s="29" t="s">
        <v>39</v>
      </c>
      <c r="E3" s="38" t="s">
        <v>41</v>
      </c>
    </row>
    <row r="4" spans="1:5" x14ac:dyDescent="0.45">
      <c r="A4" s="39">
        <v>1</v>
      </c>
      <c r="B4" s="35">
        <f>7*85/41</f>
        <v>14.512195121951219</v>
      </c>
      <c r="C4" s="1">
        <v>23</v>
      </c>
      <c r="D4" s="1">
        <v>50</v>
      </c>
      <c r="E4" s="73">
        <f>SUM(B4:D4)</f>
        <v>87.512195121951223</v>
      </c>
    </row>
    <row r="5" spans="1:5" x14ac:dyDescent="0.45">
      <c r="A5" s="39">
        <v>1.5</v>
      </c>
      <c r="B5" s="35">
        <f>12*85/41</f>
        <v>24.878048780487806</v>
      </c>
      <c r="C5" s="1">
        <v>30</v>
      </c>
      <c r="D5" s="1">
        <v>52</v>
      </c>
      <c r="E5" s="73">
        <f t="shared" ref="E5:E9" si="0">SUM(B5:D5)</f>
        <v>106.8780487804878</v>
      </c>
    </row>
    <row r="6" spans="1:5" x14ac:dyDescent="0.45">
      <c r="A6" s="39">
        <v>2</v>
      </c>
      <c r="B6" s="35">
        <f>4*85/41</f>
        <v>8.2926829268292686</v>
      </c>
      <c r="C6" s="1">
        <v>16</v>
      </c>
      <c r="D6" s="1">
        <v>52</v>
      </c>
      <c r="E6" s="73">
        <f t="shared" si="0"/>
        <v>76.292682926829272</v>
      </c>
    </row>
    <row r="7" spans="1:5" x14ac:dyDescent="0.45">
      <c r="A7" s="39">
        <v>2.5</v>
      </c>
      <c r="B7" s="35">
        <f>14*85/41</f>
        <v>29.024390243902438</v>
      </c>
      <c r="C7" s="1">
        <v>12</v>
      </c>
      <c r="D7" s="72">
        <v>23</v>
      </c>
      <c r="E7" s="73">
        <f t="shared" si="0"/>
        <v>64.024390243902445</v>
      </c>
    </row>
    <row r="8" spans="1:5" x14ac:dyDescent="0.45">
      <c r="A8" s="39">
        <v>3</v>
      </c>
      <c r="B8" s="35">
        <f>3*85/41</f>
        <v>6.2195121951219514</v>
      </c>
      <c r="C8" s="1">
        <v>7</v>
      </c>
      <c r="D8" s="72">
        <v>20</v>
      </c>
      <c r="E8" s="73">
        <f t="shared" si="0"/>
        <v>33.219512195121951</v>
      </c>
    </row>
    <row r="9" spans="1:5" ht="17.5" thickBot="1" x14ac:dyDescent="0.5">
      <c r="A9" s="39">
        <v>3.5</v>
      </c>
      <c r="B9" s="35">
        <f>1*85/41</f>
        <v>2.0731707317073171</v>
      </c>
      <c r="C9" s="1">
        <v>0</v>
      </c>
      <c r="D9" s="72">
        <v>9</v>
      </c>
      <c r="E9" s="73">
        <f t="shared" si="0"/>
        <v>11.073170731707318</v>
      </c>
    </row>
    <row r="10" spans="1:5" ht="17.5" thickBot="1" x14ac:dyDescent="0.5">
      <c r="A10" s="38" t="s">
        <v>42</v>
      </c>
      <c r="B10" s="36">
        <f>SUM(B4:B9)</f>
        <v>85.000000000000014</v>
      </c>
      <c r="C10" s="37">
        <f>SUM(C4:C9)</f>
        <v>88</v>
      </c>
      <c r="D10" s="37">
        <f>SUM(D4:D9)</f>
        <v>206</v>
      </c>
      <c r="E10" s="40">
        <f>SUM(B10:D10)</f>
        <v>379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종합</vt:lpstr>
      <vt:lpstr>돋보기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appapooh</dc:creator>
  <cp:lastModifiedBy>User</cp:lastModifiedBy>
  <cp:lastPrinted>2018-02-21T14:09:32Z</cp:lastPrinted>
  <dcterms:created xsi:type="dcterms:W3CDTF">2018-02-01T13:56:13Z</dcterms:created>
  <dcterms:modified xsi:type="dcterms:W3CDTF">2020-01-27T17:27:48Z</dcterms:modified>
</cp:coreProperties>
</file>